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1"/>
  </bookViews>
  <sheets>
    <sheet sheetId="1" name="Mode d'emploi" state="visible" r:id="rId4"/>
    <sheet sheetId="2" name="Plan de trésorerie" state="visible" r:id="rId5"/>
    <sheet sheetId="3" name="Exemple" state="visible" r:id="rId6"/>
  </sheets>
  <calcPr calcId="171027" fullCalcOnLoad="1"/>
</workbook>
</file>

<file path=xl/sharedStrings.xml><?xml version="1.0" encoding="utf-8"?>
<sst xmlns="http://schemas.openxmlformats.org/spreadsheetml/2006/main" count="96" uniqueCount="58">
  <si>
    <t>Modèle gratuit de plan de trésorerie sur 12 mois</t>
  </si>
  <si>
    <t>Proposé par Vigie (vigie-treso.com). Libre d'utilisation et de modification.</t>
  </si>
  <si>
    <t/>
  </si>
  <si>
    <t>1. Renseignez les paramètres : cellules jaunes de l'onglet « Plan de trésorerie »</t>
  </si>
  <si>
    <t>Nom de l'entreprise, premier mois du plan, solde bancaire réel à cette date, et seuil de sécurité : le solde minimum sous lequel vous ne voulez pas descendre.</t>
  </si>
  <si>
    <t>2. Saisissez vos flux mois par mois, au moment où l'argent bouge</t>
  </si>
  <si>
    <t>Une vente compte le mois où le client paie, pas le mois de la facture. Un achat compte le mois où vous le réglez.</t>
  </si>
  <si>
    <t>3. Travaillez toutes taxes comprises</t>
  </si>
  <si>
    <t>La TVA facturée arrive sur votre compte avec les paiements, puis vous la reversez : remplissez la ligne « TVA reversée » selon votre régime (chaque mois ou chaque trimestre au réel normal, deux acomptes par an au réel simplifié). En franchise en base de TVA, laissez-la vide.</t>
  </si>
  <si>
    <t>4. Surveillez la ligne « Solde en fin de mois »</t>
  </si>
  <si>
    <t>Elle passe en rouge quand le solde prévu tombe sous votre seuil de sécurité. C'est le signal pour agir à l'avance : relancer les clients, étaler une dépense, parler à votre banque.</t>
  </si>
  <si>
    <t>5. Faites vivre le plan</t>
  </si>
  <si>
    <t>Chaque mois, remplacez les montants prévus du mois écoulé par les montants réels, corrigez vos hypothèses et ajoutez un mois à la fin pour garder 12 mois de visibilité.</t>
  </si>
  <si>
    <t>Pour aller plus loin</t>
  </si>
  <si>
    <t>Guide : plan de trésorerie, modèle et exemple chiffré</t>
  </si>
  <si>
    <t>Guide : prévision de trésorerie semaine par semaine</t>
  </si>
  <si>
    <t>Guide : trésorerie négative, que faire et dans quel ordre</t>
  </si>
  <si>
    <t>Sans tableur : Vigie lit vos relevés bancaires (PDF, CSV ou Excel) et calcule votre solde prévu. Essai gratuit sur demande à support@vigie-treso.com.</t>
  </si>
  <si>
    <t>Modèle fourni à titre informatif, sans garantie. Il ne remplace pas les conseils de votre expert-comptable.</t>
  </si>
  <si>
    <t>Plan de trésorerie sur 12 mois</t>
  </si>
  <si>
    <t>Entreprise</t>
  </si>
  <si>
    <t>Premier mois du plan</t>
  </si>
  <si>
    <t>Cellules jaunes et lignes blanches : à remplir. Tout le reste se calcule seul.</t>
  </si>
  <si>
    <t>Solde bancaire au début du premier mois</t>
  </si>
  <si>
    <t>Seuil de sécurité (solde minimum souhaité)</t>
  </si>
  <si>
    <t>Montants TTC, au mois où l'argent bouge</t>
  </si>
  <si>
    <t>Total 12 mois</t>
  </si>
  <si>
    <t>Solde en début de mois</t>
  </si>
  <si>
    <t>ENCAISSEMENTS</t>
  </si>
  <si>
    <t>Ventes encaissées (TTC)</t>
  </si>
  <si>
    <t>Acomptes reçus des clients</t>
  </si>
  <si>
    <t>Subventions et aides</t>
  </si>
  <si>
    <t>Apports (capital, compte courant)</t>
  </si>
  <si>
    <t>Emprunts obtenus</t>
  </si>
  <si>
    <t>Remboursement de crédit de TVA</t>
  </si>
  <si>
    <t>Autres encaissements</t>
  </si>
  <si>
    <t>Total des encaissements</t>
  </si>
  <si>
    <t>DÉCAISSEMENTS</t>
  </si>
  <si>
    <t>Achats et fournisseurs (TTC)</t>
  </si>
  <si>
    <t>Salaires nets</t>
  </si>
  <si>
    <t>Charges sociales (Urssaf, retraite…)</t>
  </si>
  <si>
    <t>Loyer et charges locatives</t>
  </si>
  <si>
    <t>Assurances</t>
  </si>
  <si>
    <t>Abonnements et logiciels</t>
  </si>
  <si>
    <t>Honoraires (expert-comptable…)</t>
  </si>
  <si>
    <t>Impôts et taxes (CFE, acomptes d'IS…)</t>
  </si>
  <si>
    <t>TVA reversée</t>
  </si>
  <si>
    <t>Remboursements d'emprunts</t>
  </si>
  <si>
    <t>Investissements</t>
  </si>
  <si>
    <t>Autres décaissements</t>
  </si>
  <si>
    <t>Total des décaissements</t>
  </si>
  <si>
    <t>Variation du mois (encaissements − décaissements)</t>
  </si>
  <si>
    <t>Solde en fin de mois</t>
  </si>
  <si>
    <t>Alerte seuil de sécurité</t>
  </si>
  <si>
    <t>Chaque mois : remplacez le prévu par le réel, corrigez les mois suivants, ajoutez un mois à la fin. Le mode d'emploi est dans le premier onglet.</t>
  </si>
  <si>
    <t>Plan de trésorerie sur 12 mois · EXEMPLE FICTIF</t>
  </si>
  <si>
    <t>Atelier Durand (exemple fictif)</t>
  </si>
  <si>
    <t>Exemple fictif. En juin, l'achat d'un véhicule (32 000 €, dont 10 000 € empruntés), puis le creux d'été et la TVA de juillet font passer le solde sous le seuil en juillet et en août. C'est dès le printemps qu'il fallait préparer une solution : étaler l'achat, emprunter davantage, relancer les clients.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</si>
</sst>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m yyyy"/>
    <numFmt numFmtId="165" formatCode="#,##0 &quot;€&quot;;[Red]-#,##0 &quot;€&quot;;&quot;–&quot;"/>
    <numFmt numFmtId="166" formatCode="mmm yyyy"/>
  </numFmts>
  <fonts count="15" x14ac:knownFonts="1">
    <font>
      <color theme="1"/>
      <family val="2"/>
      <scheme val="minor"/>
      <sz val="11"/>
      <name val="Calibri"/>
    </font>
    <font>
      <b/>
      <color rgb="FF0A1628"/>
      <sz val="18"/>
    </font>
    <font>
      <b/>
      <color rgb="FF0E7657"/>
      <sz val="12"/>
    </font>
    <font>
      <u/>
      <color rgb="FF0E7657"/>
    </font>
    <font>
      <i/>
      <color rgb="FF5D6470"/>
      <sz val="9"/>
    </font>
    <font>
      <b/>
      <color rgb="FFFFFFFF"/>
      <sz val="16"/>
    </font>
    <font>
      <color rgb="FF5D6470"/>
    </font>
    <font>
      <b/>
    </font>
    <font>
      <i/>
      <color rgb="FFFFFFFF"/>
      <sz val="9"/>
    </font>
    <font>
      <b/>
      <color rgb="FFFFFFFF"/>
      <sz val="11"/>
    </font>
    <font>
      <b/>
      <color rgb="FF0E7657"/>
    </font>
    <font>
      <b/>
      <color rgb="FF0A1628"/>
    </font>
    <font>
      <b/>
      <color rgb="FFFFFFFF"/>
    </font>
    <font>
      <i/>
      <color rgb="FF5D6470"/>
    </font>
    <font>
      <color rgb="FF5D6470"/>
      <sz val="9"/>
    </font>
  </fonts>
  <fills count="7">
    <fill>
      <patternFill patternType="none"/>
    </fill>
    <fill>
      <patternFill patternType="gray125"/>
    </fill>
    <fill>
      <patternFill patternType="solid">
        <fgColor rgb="FF0A1628"/>
      </patternFill>
    </fill>
    <fill>
      <patternFill patternType="solid">
        <fgColor rgb="FFFFF8E1"/>
      </patternFill>
    </fill>
    <fill>
      <patternFill patternType="solid">
        <fgColor rgb="FFE8F5EF"/>
      </patternFill>
    </fill>
    <fill>
      <patternFill patternType="solid">
        <fgColor rgb="FFF4F4F0"/>
      </patternFill>
    </fill>
    <fill>
      <patternFill patternType="solid">
        <fgColor rgb="FF0E7657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7B20"/>
      </bottom>
      <diagonal/>
    </border>
    <border>
      <left/>
      <right/>
      <top/>
      <bottom style="hair">
        <color rgb="FFE5E7E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vertical="center" indent="1"/>
    </xf>
    <xf numFmtId="0" fontId="6" fillId="0" borderId="0" xfId="0" applyFont="1"/>
    <xf numFmtId="0" fontId="7" fillId="3" borderId="1" xfId="0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left"/>
    </xf>
    <xf numFmtId="0" fontId="4" fillId="0" borderId="0" xfId="0" applyFont="1"/>
    <xf numFmtId="165" fontId="7" fillId="3" borderId="1" xfId="0" applyNumberFormat="1" applyFont="1" applyFill="1" applyBorder="1" applyAlignment="1">
      <alignment horizontal="left"/>
    </xf>
    <xf numFmtId="0" fontId="8" fillId="2" borderId="0" xfId="0" applyFont="1" applyFill="1" applyAlignment="1">
      <alignment horizontal="left" vertical="center"/>
    </xf>
    <xf numFmtId="166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0" borderId="2" xfId="0" applyFont="1" applyBorder="1"/>
    <xf numFmtId="165" fontId="6" fillId="0" borderId="2" xfId="0" applyNumberFormat="1" applyFont="1" applyBorder="1"/>
    <xf numFmtId="0" fontId="0" fillId="0" borderId="2" xfId="0" applyBorder="1"/>
    <xf numFmtId="0" fontId="10" fillId="4" borderId="2" xfId="0" applyFont="1" applyFill="1" applyBorder="1"/>
    <xf numFmtId="0" fontId="0" fillId="0" borderId="2" xfId="0" applyBorder="1" applyAlignment="1">
      <alignment indent="1"/>
    </xf>
    <xf numFmtId="165" fontId="0" fillId="0" borderId="2" xfId="0" applyNumberFormat="1" applyBorder="1"/>
    <xf numFmtId="0" fontId="11" fillId="5" borderId="3" xfId="0" applyFont="1" applyFill="1" applyBorder="1"/>
    <xf numFmtId="165" fontId="11" fillId="5" borderId="3" xfId="0" applyNumberFormat="1" applyFont="1" applyFill="1" applyBorder="1"/>
    <xf numFmtId="0" fontId="12" fillId="6" borderId="3" xfId="0" applyFont="1" applyFill="1" applyBorder="1"/>
    <xf numFmtId="165" fontId="12" fillId="6" borderId="3" xfId="0" applyNumberFormat="1" applyFont="1" applyFill="1" applyBorder="1"/>
    <xf numFmtId="0" fontId="13" fillId="0" borderId="2" xfId="0" applyFont="1" applyBorder="1"/>
    <xf numFmtId="0" fontId="14" fillId="0" borderId="2" xfId="0" applyFont="1" applyBorder="1" applyAlignment="1">
      <alignment horizontal="center"/>
    </xf>
  </cellXfs>
  <cellStyles count="1">
    <cellStyle name="Normal" xfId="0" builtinId="0"/>
  </cellStyles>
  <dxfs count="4">
    <dxf>
      <font>
        <b/>
        <color rgb="FFFFFFFF"/>
      </font>
      <fill>
        <patternFill patternType="solid">
          <bgColor rgb="FFB42318"/>
        </patternFill>
      </fill>
    </dxf>
    <dxf>
      <font>
        <b/>
        <color rgb="FFB42318"/>
      </font>
      <fill>
        <patternFill patternType="solid">
          <bgColor rgb="FFFDE2E2"/>
        </patternFill>
      </fill>
    </dxf>
    <dxf>
      <font>
        <b/>
        <color rgb="FFFFFFFF"/>
      </font>
      <fill>
        <patternFill patternType="solid">
          <bgColor rgb="FFB42318"/>
        </patternFill>
      </fill>
    </dxf>
    <dxf>
      <font>
        <b/>
        <color rgb="FFB42318"/>
      </font>
      <fill>
        <patternFill patternType="solid">
          <bgColor rgb="FFFD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igie-treso.com/guides/plan-de-tresorerie" TargetMode="External"/><Relationship Id="rId2" Type="http://schemas.openxmlformats.org/officeDocument/2006/relationships/hyperlink" Target="https://vigie-treso.com/guides/prevision-de-tresorerie" TargetMode="External"/><Relationship Id="rId3" Type="http://schemas.openxmlformats.org/officeDocument/2006/relationships/hyperlink" Target="https://vigie-treso.com/guides/tresorerie-ne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628"/>
  </sheetPr>
  <dimension ref="B1:B22"/>
  <sheetFormatPr defaultRowHeight="15" outlineLevelRow="0" outlineLevelCol="0" x14ac:dyDescent="55"/>
  <cols>
    <col min="1" max="1" width="2" customWidth="1"/>
    <col min="2" max="2" width="110" customWidth="1"/>
  </cols>
  <sheetData>
    <row r="1" ht="30" customHeight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2" t="s">
        <v>2</v>
      </c>
    </row>
    <row r="4" spans="2:2" x14ac:dyDescent="0.25">
      <c r="B4" s="3" t="s">
        <v>3</v>
      </c>
    </row>
    <row r="5" ht="32" customHeight="1" spans="2:2" x14ac:dyDescent="0.25">
      <c r="B5" s="2" t="s">
        <v>4</v>
      </c>
    </row>
    <row r="6" spans="2:2" x14ac:dyDescent="0.25">
      <c r="B6" s="3" t="s">
        <v>5</v>
      </c>
    </row>
    <row r="7" ht="32" customHeight="1" spans="2:2" x14ac:dyDescent="0.25">
      <c r="B7" s="2" t="s">
        <v>6</v>
      </c>
    </row>
    <row r="8" spans="2:2" x14ac:dyDescent="0.25">
      <c r="B8" s="3" t="s">
        <v>7</v>
      </c>
    </row>
    <row r="9" ht="32" customHeight="1" spans="2:2" x14ac:dyDescent="0.25">
      <c r="B9" s="2" t="s">
        <v>8</v>
      </c>
    </row>
    <row r="10" spans="2:2" x14ac:dyDescent="0.25">
      <c r="B10" s="3" t="s">
        <v>9</v>
      </c>
    </row>
    <row r="11" ht="32" customHeight="1" spans="2:2" x14ac:dyDescent="0.25">
      <c r="B11" s="2" t="s">
        <v>10</v>
      </c>
    </row>
    <row r="12" spans="2:2" x14ac:dyDescent="0.25">
      <c r="B12" s="3" t="s">
        <v>11</v>
      </c>
    </row>
    <row r="13" ht="32" customHeight="1" spans="2:2" x14ac:dyDescent="0.25">
      <c r="B13" s="2" t="s">
        <v>12</v>
      </c>
    </row>
    <row r="14" spans="2:2" x14ac:dyDescent="0.25">
      <c r="B14" s="2" t="s">
        <v>2</v>
      </c>
    </row>
    <row r="15" spans="2:2" x14ac:dyDescent="0.25">
      <c r="B15" s="3" t="s">
        <v>13</v>
      </c>
    </row>
    <row r="16" spans="2:2" x14ac:dyDescent="0.25">
      <c r="B16" s="4" t="s">
        <v>14</v>
      </c>
    </row>
    <row r="17" spans="2:2" x14ac:dyDescent="0.25">
      <c r="B17" s="4" t="s">
        <v>15</v>
      </c>
    </row>
    <row r="18" spans="2:2" x14ac:dyDescent="0.25">
      <c r="B18" s="4" t="s">
        <v>16</v>
      </c>
    </row>
    <row r="19" spans="2:2" x14ac:dyDescent="0.25">
      <c r="B19" s="2" t="s">
        <v>2</v>
      </c>
    </row>
    <row r="20" ht="32" customHeight="1" spans="2:2" x14ac:dyDescent="0.25">
      <c r="B20" s="2" t="s">
        <v>17</v>
      </c>
    </row>
    <row r="21" spans="2:2" x14ac:dyDescent="0.25">
      <c r="B21" s="2" t="s">
        <v>2</v>
      </c>
    </row>
    <row r="22" spans="2:2" x14ac:dyDescent="0.25">
      <c r="B22" s="5" t="s">
        <v>18</v>
      </c>
    </row>
  </sheetData>
  <hyperlinks>
    <hyperlink ref="B16" r:id="rId1"/>
    <hyperlink ref="B17" r:id="rId2"/>
    <hyperlink ref="B18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57"/>
    <pageSetUpPr fitToPage="1"/>
  </sheetPr>
  <dimension ref="B1:O38"/>
  <sheetViews>
    <sheetView workbookViewId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" customWidth="1"/>
    <col min="2" max="2" width="42" customWidth="1"/>
    <col min="3" max="14" width="12.5" customWidth="1"/>
    <col min="15" max="15" width="15" customWidth="1"/>
  </cols>
  <sheetData>
    <row r="1" ht="30" customHeight="1" spans="2:15" x14ac:dyDescent="0.25">
      <c r="B1" s="6" t="s">
        <v>19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2:5" x14ac:dyDescent="0.25">
      <c r="B2" s="7" t="s">
        <v>20</v>
      </c>
      <c r="C2" s="8" t="s">
        <v>2</v>
      </c>
      <c r="D2" s="8"/>
      <c r="E2" s="8"/>
    </row>
    <row r="3" spans="2:7" x14ac:dyDescent="0.25">
      <c r="B3" s="7" t="s">
        <v>21</v>
      </c>
      <c r="C3" s="9">
        <v>46296</v>
      </c>
      <c r="D3" s="9"/>
      <c r="E3" s="9"/>
      <c r="G3" s="10" t="s">
        <v>22</v>
      </c>
    </row>
    <row r="4" spans="2:5" x14ac:dyDescent="0.25">
      <c r="B4" s="7" t="s">
        <v>23</v>
      </c>
      <c r="C4" s="11">
        <v>0</v>
      </c>
      <c r="D4" s="11"/>
      <c r="E4" s="11"/>
    </row>
    <row r="5" spans="2:5" x14ac:dyDescent="0.25">
      <c r="B5" s="7" t="s">
        <v>24</v>
      </c>
      <c r="C5" s="11">
        <v>0</v>
      </c>
      <c r="D5" s="11"/>
      <c r="E5" s="11"/>
    </row>
    <row r="7" ht="22" customHeight="1" spans="2:15" x14ac:dyDescent="0.25">
      <c r="B7" s="12" t="s">
        <v>25</v>
      </c>
      <c r="C7" s="13">
        <f>EDATE($C$3,0)</f>
        <v>46296</v>
      </c>
      <c r="D7" s="13">
        <f>EDATE($C$3,1)</f>
        <v>46327</v>
      </c>
      <c r="E7" s="13">
        <f>EDATE($C$3,2)</f>
        <v>46357</v>
      </c>
      <c r="F7" s="13">
        <f>EDATE($C$3,3)</f>
        <v>46388</v>
      </c>
      <c r="G7" s="13">
        <f>EDATE($C$3,4)</f>
        <v>46419</v>
      </c>
      <c r="H7" s="13">
        <f>EDATE($C$3,5)</f>
        <v>46447</v>
      </c>
      <c r="I7" s="13">
        <f>EDATE($C$3,6)</f>
        <v>46478</v>
      </c>
      <c r="J7" s="13">
        <f>EDATE($C$3,7)</f>
        <v>46508</v>
      </c>
      <c r="K7" s="13">
        <f>EDATE($C$3,8)</f>
        <v>46539</v>
      </c>
      <c r="L7" s="13">
        <f>EDATE($C$3,9)</f>
        <v>46569</v>
      </c>
      <c r="M7" s="13">
        <f>EDATE($C$3,10)</f>
        <v>46600</v>
      </c>
      <c r="N7" s="13">
        <f>EDATE($C$3,11)</f>
        <v>46631</v>
      </c>
      <c r="O7" s="14" t="s">
        <v>26</v>
      </c>
    </row>
    <row r="8" spans="2:15" x14ac:dyDescent="0.25">
      <c r="B8" s="15" t="s">
        <v>27</v>
      </c>
      <c r="C8" s="16">
        <f>$C$4</f>
        <v>0</v>
      </c>
      <c r="D8" s="16">
        <f>C35</f>
        <v>0</v>
      </c>
      <c r="E8" s="16">
        <f>D35</f>
        <v>0</v>
      </c>
      <c r="F8" s="16">
        <f>E35</f>
        <v>0</v>
      </c>
      <c r="G8" s="16">
        <f>F35</f>
        <v>0</v>
      </c>
      <c r="H8" s="16">
        <f>G35</f>
        <v>0</v>
      </c>
      <c r="I8" s="16">
        <f>H35</f>
        <v>0</v>
      </c>
      <c r="J8" s="16">
        <f>I35</f>
        <v>0</v>
      </c>
      <c r="K8" s="16">
        <f>J35</f>
        <v>0</v>
      </c>
      <c r="L8" s="16">
        <f>K35</f>
        <v>0</v>
      </c>
      <c r="M8" s="16">
        <f>L35</f>
        <v>0</v>
      </c>
      <c r="N8" s="16">
        <f>M35</f>
        <v>0</v>
      </c>
      <c r="O8" s="17"/>
    </row>
    <row r="9" spans="2:15" x14ac:dyDescent="0.25">
      <c r="B9" s="18" t="s">
        <v>28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2:15" x14ac:dyDescent="0.25">
      <c r="B10" s="19" t="s">
        <v>29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6">
        <f>SUM(C10:N10)</f>
        <v>0</v>
      </c>
    </row>
    <row r="11" spans="2:15" x14ac:dyDescent="0.25">
      <c r="B11" s="19" t="s">
        <v>30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6">
        <f>SUM(C11:N11)</f>
        <v>0</v>
      </c>
    </row>
    <row r="12" spans="2:15" x14ac:dyDescent="0.25">
      <c r="B12" s="19" t="s">
        <v>31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6">
        <f>SUM(C12:N12)</f>
        <v>0</v>
      </c>
    </row>
    <row r="13" spans="2:15" x14ac:dyDescent="0.25">
      <c r="B13" s="19" t="s">
        <v>32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16">
        <f>SUM(C13:N13)</f>
        <v>0</v>
      </c>
    </row>
    <row r="14" spans="2:15" x14ac:dyDescent="0.25">
      <c r="B14" s="19" t="s">
        <v>33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6">
        <f>SUM(C14:N14)</f>
        <v>0</v>
      </c>
    </row>
    <row r="15" spans="2:15" x14ac:dyDescent="0.25">
      <c r="B15" s="19" t="s">
        <v>34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6">
        <f>SUM(C15:N15)</f>
        <v>0</v>
      </c>
    </row>
    <row r="16" spans="2:15" x14ac:dyDescent="0.25">
      <c r="B16" s="19" t="s">
        <v>35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6">
        <f>SUM(C16:N16)</f>
        <v>0</v>
      </c>
    </row>
    <row r="17" spans="2:15" x14ac:dyDescent="0.25">
      <c r="B17" s="21" t="s">
        <v>36</v>
      </c>
      <c r="C17" s="22">
        <f>SUM(C10:C16)</f>
        <v>0</v>
      </c>
      <c r="D17" s="22">
        <f>SUM(D10:D16)</f>
        <v>0</v>
      </c>
      <c r="E17" s="22">
        <f>SUM(E10:E16)</f>
        <v>0</v>
      </c>
      <c r="F17" s="22">
        <f>SUM(F10:F16)</f>
        <v>0</v>
      </c>
      <c r="G17" s="22">
        <f>SUM(G10:G16)</f>
        <v>0</v>
      </c>
      <c r="H17" s="22">
        <f>SUM(H10:H16)</f>
        <v>0</v>
      </c>
      <c r="I17" s="22">
        <f>SUM(I10:I16)</f>
        <v>0</v>
      </c>
      <c r="J17" s="22">
        <f>SUM(J10:J16)</f>
        <v>0</v>
      </c>
      <c r="K17" s="22">
        <f>SUM(K10:K16)</f>
        <v>0</v>
      </c>
      <c r="L17" s="22">
        <f>SUM(L10:L16)</f>
        <v>0</v>
      </c>
      <c r="M17" s="22">
        <f>SUM(M10:M16)</f>
        <v>0</v>
      </c>
      <c r="N17" s="22">
        <f>SUM(N10:N16)</f>
        <v>0</v>
      </c>
      <c r="O17" s="22">
        <f>SUM(C17:N17)</f>
        <v>0</v>
      </c>
    </row>
    <row r="18" spans="2:15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2:15" x14ac:dyDescent="0.25">
      <c r="B19" s="18" t="s">
        <v>37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2:15" x14ac:dyDescent="0.25">
      <c r="B20" s="19" t="s">
        <v>38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6">
        <f>SUM(C20:N20)</f>
        <v>0</v>
      </c>
    </row>
    <row r="21" spans="2:15" x14ac:dyDescent="0.25">
      <c r="B21" s="19" t="s">
        <v>39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6">
        <f>SUM(C21:N21)</f>
        <v>0</v>
      </c>
    </row>
    <row r="22" spans="2:15" x14ac:dyDescent="0.25">
      <c r="B22" s="19" t="s">
        <v>40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6">
        <f>SUM(C22:N22)</f>
        <v>0</v>
      </c>
    </row>
    <row r="23" spans="2:15" x14ac:dyDescent="0.25">
      <c r="B23" s="19" t="s">
        <v>41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6">
        <f>SUM(C23:N23)</f>
        <v>0</v>
      </c>
    </row>
    <row r="24" spans="2:15" x14ac:dyDescent="0.25">
      <c r="B24" s="19" t="s">
        <v>42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6">
        <f>SUM(C24:N24)</f>
        <v>0</v>
      </c>
    </row>
    <row r="25" spans="2:15" x14ac:dyDescent="0.25">
      <c r="B25" s="19" t="s">
        <v>43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6">
        <f>SUM(C25:N25)</f>
        <v>0</v>
      </c>
    </row>
    <row r="26" spans="2:15" x14ac:dyDescent="0.25">
      <c r="B26" s="19" t="s">
        <v>44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6">
        <f>SUM(C26:N26)</f>
        <v>0</v>
      </c>
    </row>
    <row r="27" spans="2:15" x14ac:dyDescent="0.25">
      <c r="B27" s="19" t="s">
        <v>45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6">
        <f>SUM(C27:N27)</f>
        <v>0</v>
      </c>
    </row>
    <row r="28" spans="2:15" x14ac:dyDescent="0.25">
      <c r="B28" s="19" t="s">
        <v>46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16">
        <f>SUM(C28:N28)</f>
        <v>0</v>
      </c>
    </row>
    <row r="29" spans="2:15" x14ac:dyDescent="0.25">
      <c r="B29" s="19" t="s">
        <v>47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16">
        <f>SUM(C29:N29)</f>
        <v>0</v>
      </c>
    </row>
    <row r="30" spans="2:15" x14ac:dyDescent="0.25">
      <c r="B30" s="19" t="s">
        <v>48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16">
        <f>SUM(C30:N30)</f>
        <v>0</v>
      </c>
    </row>
    <row r="31" spans="2:15" x14ac:dyDescent="0.25">
      <c r="B31" s="19" t="s">
        <v>49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6">
        <f>SUM(C31:N31)</f>
        <v>0</v>
      </c>
    </row>
    <row r="32" spans="2:15" x14ac:dyDescent="0.25">
      <c r="B32" s="21" t="s">
        <v>50</v>
      </c>
      <c r="C32" s="22">
        <f>SUM(C20:C31)</f>
        <v>0</v>
      </c>
      <c r="D32" s="22">
        <f>SUM(D20:D31)</f>
        <v>0</v>
      </c>
      <c r="E32" s="22">
        <f>SUM(E20:E31)</f>
        <v>0</v>
      </c>
      <c r="F32" s="22">
        <f>SUM(F20:F31)</f>
        <v>0</v>
      </c>
      <c r="G32" s="22">
        <f>SUM(G20:G31)</f>
        <v>0</v>
      </c>
      <c r="H32" s="22">
        <f>SUM(H20:H31)</f>
        <v>0</v>
      </c>
      <c r="I32" s="22">
        <f>SUM(I20:I31)</f>
        <v>0</v>
      </c>
      <c r="J32" s="22">
        <f>SUM(J20:J31)</f>
        <v>0</v>
      </c>
      <c r="K32" s="22">
        <f>SUM(K20:K31)</f>
        <v>0</v>
      </c>
      <c r="L32" s="22">
        <f>SUM(L20:L31)</f>
        <v>0</v>
      </c>
      <c r="M32" s="22">
        <f>SUM(M20:M31)</f>
        <v>0</v>
      </c>
      <c r="N32" s="22">
        <f>SUM(N20:N31)</f>
        <v>0</v>
      </c>
      <c r="O32" s="22">
        <f>SUM(C32:N32)</f>
        <v>0</v>
      </c>
    </row>
    <row r="33" spans="2:15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2:15" x14ac:dyDescent="0.25">
      <c r="B34" s="21" t="s">
        <v>51</v>
      </c>
      <c r="C34" s="22">
        <f>C17-C32</f>
        <v>0</v>
      </c>
      <c r="D34" s="22">
        <f>D17-D32</f>
        <v>0</v>
      </c>
      <c r="E34" s="22">
        <f>E17-E32</f>
        <v>0</v>
      </c>
      <c r="F34" s="22">
        <f>F17-F32</f>
        <v>0</v>
      </c>
      <c r="G34" s="22">
        <f>G17-G32</f>
        <v>0</v>
      </c>
      <c r="H34" s="22">
        <f>H17-H32</f>
        <v>0</v>
      </c>
      <c r="I34" s="22">
        <f>I17-I32</f>
        <v>0</v>
      </c>
      <c r="J34" s="22">
        <f>J17-J32</f>
        <v>0</v>
      </c>
      <c r="K34" s="22">
        <f>K17-K32</f>
        <v>0</v>
      </c>
      <c r="L34" s="22">
        <f>L17-L32</f>
        <v>0</v>
      </c>
      <c r="M34" s="22">
        <f>M17-M32</f>
        <v>0</v>
      </c>
      <c r="N34" s="22">
        <f>N17-N32</f>
        <v>0</v>
      </c>
      <c r="O34" s="22">
        <f>SUM(C34:N34)</f>
        <v>0</v>
      </c>
    </row>
    <row r="35" spans="2:15" x14ac:dyDescent="0.25">
      <c r="B35" s="23" t="s">
        <v>52</v>
      </c>
      <c r="C35" s="24">
        <f>C8+C34</f>
        <v>0</v>
      </c>
      <c r="D35" s="24">
        <f>D8+D34</f>
        <v>0</v>
      </c>
      <c r="E35" s="24">
        <f>E8+E34</f>
        <v>0</v>
      </c>
      <c r="F35" s="24">
        <f>F8+F34</f>
        <v>0</v>
      </c>
      <c r="G35" s="24">
        <f>G8+G34</f>
        <v>0</v>
      </c>
      <c r="H35" s="24">
        <f>H8+H34</f>
        <v>0</v>
      </c>
      <c r="I35" s="24">
        <f>I8+I34</f>
        <v>0</v>
      </c>
      <c r="J35" s="24">
        <f>J8+J34</f>
        <v>0</v>
      </c>
      <c r="K35" s="24">
        <f>K8+K34</f>
        <v>0</v>
      </c>
      <c r="L35" s="24">
        <f>L8+L34</f>
        <v>0</v>
      </c>
      <c r="M35" s="24">
        <f>M8+M34</f>
        <v>0</v>
      </c>
      <c r="N35" s="24">
        <f>N8+N34</f>
        <v>0</v>
      </c>
      <c r="O35" s="23"/>
    </row>
    <row r="36" spans="2:15" x14ac:dyDescent="0.25">
      <c r="B36" s="25" t="s">
        <v>53</v>
      </c>
      <c r="C36" s="26" t="str">
        <f>IF(C35&lt;$C$5,"Sous le seuil","OK")</f>
        <v>OK</v>
      </c>
      <c r="D36" s="26" t="str">
        <f>IF(D35&lt;$C$5,"Sous le seuil","OK")</f>
        <v>OK</v>
      </c>
      <c r="E36" s="26" t="str">
        <f>IF(E35&lt;$C$5,"Sous le seuil","OK")</f>
        <v>OK</v>
      </c>
      <c r="F36" s="26" t="str">
        <f>IF(F35&lt;$C$5,"Sous le seuil","OK")</f>
        <v>OK</v>
      </c>
      <c r="G36" s="26" t="str">
        <f>IF(G35&lt;$C$5,"Sous le seuil","OK")</f>
        <v>OK</v>
      </c>
      <c r="H36" s="26" t="str">
        <f>IF(H35&lt;$C$5,"Sous le seuil","OK")</f>
        <v>OK</v>
      </c>
      <c r="I36" s="26" t="str">
        <f>IF(I35&lt;$C$5,"Sous le seuil","OK")</f>
        <v>OK</v>
      </c>
      <c r="J36" s="26" t="str">
        <f>IF(J35&lt;$C$5,"Sous le seuil","OK")</f>
        <v>OK</v>
      </c>
      <c r="K36" s="26" t="str">
        <f>IF(K35&lt;$C$5,"Sous le seuil","OK")</f>
        <v>OK</v>
      </c>
      <c r="L36" s="26" t="str">
        <f>IF(L35&lt;$C$5,"Sous le seuil","OK")</f>
        <v>OK</v>
      </c>
      <c r="M36" s="26" t="str">
        <f>IF(M35&lt;$C$5,"Sous le seuil","OK")</f>
        <v>OK</v>
      </c>
      <c r="N36" s="26" t="str">
        <f>IF(N35&lt;$C$5,"Sous le seuil","OK")</f>
        <v>OK</v>
      </c>
      <c r="O36" s="17"/>
    </row>
    <row r="38" ht="20" customHeight="1" spans="2:15" x14ac:dyDescent="0.25">
      <c r="B38" s="5" t="s">
        <v>54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</sheetData>
  <mergeCells count="6">
    <mergeCell ref="B1:O1"/>
    <mergeCell ref="C2:E2"/>
    <mergeCell ref="C3:E3"/>
    <mergeCell ref="C4:E4"/>
    <mergeCell ref="C5:E5"/>
    <mergeCell ref="B38:O38"/>
  </mergeCells>
  <conditionalFormatting sqref="C35:N35">
    <cfRule type="expression" dxfId="0" priority="1">
      <formula>C35&lt;$C$5</formula>
    </cfRule>
  </conditionalFormatting>
  <conditionalFormatting sqref="C36:N36">
    <cfRule type="expression" dxfId="1" priority="2">
      <formula>C35&lt;$C$5</formula>
    </cfRule>
  </conditionalFormatting>
  <pageMargins left="0.4" right="0.4" top="0.5" bottom="0.5" header="0.2" footer="0.2"/>
  <pageSetup paperSize="9" orientation="landscape" fitToWidth="1" fitToHeight="0"/>
  <headerFooter>
    <oddFooter>&amp;L&amp;8Modèle gratuit Vigie · vigie-treso.com&amp;R&amp;8Page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7B20"/>
    <pageSetUpPr fitToPage="1"/>
  </sheetPr>
  <dimension ref="B1:O38"/>
  <sheetViews>
    <sheetView workbookViewId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" customWidth="1"/>
    <col min="2" max="2" width="42" customWidth="1"/>
    <col min="3" max="14" width="12.5" customWidth="1"/>
    <col min="15" max="15" width="15" customWidth="1"/>
  </cols>
  <sheetData>
    <row r="1" ht="30" customHeight="1" spans="2:15" x14ac:dyDescent="0.25">
      <c r="B1" s="6" t="s">
        <v>55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2:5" x14ac:dyDescent="0.25">
      <c r="B2" s="7" t="s">
        <v>20</v>
      </c>
      <c r="C2" s="8" t="s">
        <v>56</v>
      </c>
      <c r="D2" s="8"/>
      <c r="E2" s="8"/>
    </row>
    <row r="3" spans="2:7" x14ac:dyDescent="0.25">
      <c r="B3" s="7" t="s">
        <v>21</v>
      </c>
      <c r="C3" s="9">
        <v>46023</v>
      </c>
      <c r="D3" s="9"/>
      <c r="E3" s="9"/>
      <c r="G3" s="10" t="s">
        <v>22</v>
      </c>
    </row>
    <row r="4" spans="2:5" x14ac:dyDescent="0.25">
      <c r="B4" s="7" t="s">
        <v>23</v>
      </c>
      <c r="C4" s="11">
        <v>20000</v>
      </c>
      <c r="D4" s="11"/>
      <c r="E4" s="11"/>
    </row>
    <row r="5" spans="2:5" x14ac:dyDescent="0.25">
      <c r="B5" s="7" t="s">
        <v>24</v>
      </c>
      <c r="C5" s="11">
        <v>10000</v>
      </c>
      <c r="D5" s="11"/>
      <c r="E5" s="11"/>
    </row>
    <row r="7" ht="22" customHeight="1" spans="2:15" x14ac:dyDescent="0.25">
      <c r="B7" s="12" t="s">
        <v>25</v>
      </c>
      <c r="C7" s="13">
        <f>EDATE($C$3,0)</f>
        <v>46023</v>
      </c>
      <c r="D7" s="13">
        <f>EDATE($C$3,1)</f>
        <v>46054</v>
      </c>
      <c r="E7" s="13">
        <f>EDATE($C$3,2)</f>
        <v>46082</v>
      </c>
      <c r="F7" s="13">
        <f>EDATE($C$3,3)</f>
        <v>46113</v>
      </c>
      <c r="G7" s="13">
        <f>EDATE($C$3,4)</f>
        <v>46143</v>
      </c>
      <c r="H7" s="13">
        <f>EDATE($C$3,5)</f>
        <v>46174</v>
      </c>
      <c r="I7" s="13">
        <f>EDATE($C$3,6)</f>
        <v>46204</v>
      </c>
      <c r="J7" s="13">
        <f>EDATE($C$3,7)</f>
        <v>46235</v>
      </c>
      <c r="K7" s="13">
        <f>EDATE($C$3,8)</f>
        <v>46266</v>
      </c>
      <c r="L7" s="13">
        <f>EDATE($C$3,9)</f>
        <v>46296</v>
      </c>
      <c r="M7" s="13">
        <f>EDATE($C$3,10)</f>
        <v>46327</v>
      </c>
      <c r="N7" s="13">
        <f>EDATE($C$3,11)</f>
        <v>46357</v>
      </c>
      <c r="O7" s="14" t="s">
        <v>26</v>
      </c>
    </row>
    <row r="8" spans="2:15" x14ac:dyDescent="0.25">
      <c r="B8" s="15" t="s">
        <v>27</v>
      </c>
      <c r="C8" s="16">
        <f>$C$4</f>
        <v>20000</v>
      </c>
      <c r="D8" s="16">
        <f>C35</f>
        <v>11150</v>
      </c>
      <c r="E8" s="16">
        <f>D35</f>
        <v>24300</v>
      </c>
      <c r="F8" s="16">
        <f>E35</f>
        <v>31350</v>
      </c>
      <c r="G8" s="16">
        <f>F35</f>
        <v>26250</v>
      </c>
      <c r="H8" s="16">
        <f>G35</f>
        <v>40700</v>
      </c>
      <c r="I8" s="16">
        <f>H35</f>
        <v>25750</v>
      </c>
      <c r="J8" s="16">
        <f>I35</f>
        <v>7600</v>
      </c>
      <c r="K8" s="16">
        <f>J35</f>
        <v>5150</v>
      </c>
      <c r="L8" s="16">
        <f>K35</f>
        <v>13500</v>
      </c>
      <c r="M8" s="16">
        <f>L35</f>
        <v>14300</v>
      </c>
      <c r="N8" s="16">
        <f>M35</f>
        <v>27350</v>
      </c>
      <c r="O8" s="17"/>
    </row>
    <row r="9" spans="2:15" x14ac:dyDescent="0.25">
      <c r="B9" s="18" t="s">
        <v>28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2:15" x14ac:dyDescent="0.25">
      <c r="B10" s="19" t="s">
        <v>29</v>
      </c>
      <c r="C10" s="20">
        <v>56000</v>
      </c>
      <c r="D10" s="20">
        <v>60000</v>
      </c>
      <c r="E10" s="20">
        <v>58000</v>
      </c>
      <c r="F10" s="20">
        <v>61000</v>
      </c>
      <c r="G10" s="20">
        <v>62000</v>
      </c>
      <c r="H10" s="20">
        <v>58000</v>
      </c>
      <c r="I10" s="20">
        <v>42000</v>
      </c>
      <c r="J10" s="20">
        <v>36000</v>
      </c>
      <c r="K10" s="20">
        <v>60000</v>
      </c>
      <c r="L10" s="20">
        <v>64000</v>
      </c>
      <c r="M10" s="20">
        <v>62000</v>
      </c>
      <c r="N10" s="20">
        <v>66000</v>
      </c>
      <c r="O10" s="16">
        <f>SUM(C10:N10)</f>
        <v>685000</v>
      </c>
    </row>
    <row r="11" spans="2:15" x14ac:dyDescent="0.25">
      <c r="B11" s="19" t="s">
        <v>30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6">
        <f>SUM(C11:N11)</f>
        <v>0</v>
      </c>
    </row>
    <row r="12" spans="2:15" x14ac:dyDescent="0.25">
      <c r="B12" s="19" t="s">
        <v>31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6">
        <f>SUM(C12:N12)</f>
        <v>0</v>
      </c>
    </row>
    <row r="13" spans="2:15" x14ac:dyDescent="0.25">
      <c r="B13" s="19" t="s">
        <v>32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16">
        <f>SUM(C13:N13)</f>
        <v>0</v>
      </c>
    </row>
    <row r="14" spans="2:15" x14ac:dyDescent="0.25">
      <c r="B14" s="19" t="s">
        <v>33</v>
      </c>
      <c r="C14" s="20"/>
      <c r="D14" s="20"/>
      <c r="E14" s="20"/>
      <c r="F14" s="20"/>
      <c r="G14" s="20"/>
      <c r="H14" s="20">
        <v>10000</v>
      </c>
      <c r="I14" s="20"/>
      <c r="J14" s="20"/>
      <c r="K14" s="20"/>
      <c r="L14" s="20"/>
      <c r="M14" s="20"/>
      <c r="N14" s="20"/>
      <c r="O14" s="16">
        <f>SUM(C14:N14)</f>
        <v>10000</v>
      </c>
    </row>
    <row r="15" spans="2:15" x14ac:dyDescent="0.25">
      <c r="B15" s="19" t="s">
        <v>34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6">
        <f>SUM(C15:N15)</f>
        <v>0</v>
      </c>
    </row>
    <row r="16" spans="2:15" x14ac:dyDescent="0.25">
      <c r="B16" s="19" t="s">
        <v>35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6">
        <f>SUM(C16:N16)</f>
        <v>0</v>
      </c>
    </row>
    <row r="17" spans="2:15" x14ac:dyDescent="0.25">
      <c r="B17" s="21" t="s">
        <v>36</v>
      </c>
      <c r="C17" s="22">
        <f>SUM(C10:C16)</f>
        <v>56000</v>
      </c>
      <c r="D17" s="22">
        <f>SUM(D10:D16)</f>
        <v>60000</v>
      </c>
      <c r="E17" s="22">
        <f>SUM(E10:E16)</f>
        <v>58000</v>
      </c>
      <c r="F17" s="22">
        <f>SUM(F10:F16)</f>
        <v>61000</v>
      </c>
      <c r="G17" s="22">
        <f>SUM(G10:G16)</f>
        <v>62000</v>
      </c>
      <c r="H17" s="22">
        <f>SUM(H10:H16)</f>
        <v>68000</v>
      </c>
      <c r="I17" s="22">
        <f>SUM(I10:I16)</f>
        <v>42000</v>
      </c>
      <c r="J17" s="22">
        <f>SUM(J10:J16)</f>
        <v>36000</v>
      </c>
      <c r="K17" s="22">
        <f>SUM(K10:K16)</f>
        <v>60000</v>
      </c>
      <c r="L17" s="22">
        <f>SUM(L10:L16)</f>
        <v>64000</v>
      </c>
      <c r="M17" s="22">
        <f>SUM(M10:M16)</f>
        <v>62000</v>
      </c>
      <c r="N17" s="22">
        <f>SUM(N10:N16)</f>
        <v>66000</v>
      </c>
      <c r="O17" s="22">
        <f>SUM(C17:N17)</f>
        <v>695000</v>
      </c>
    </row>
    <row r="18" spans="2:15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2:15" x14ac:dyDescent="0.25">
      <c r="B19" s="18" t="s">
        <v>37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2:15" x14ac:dyDescent="0.25">
      <c r="B20" s="19" t="s">
        <v>38</v>
      </c>
      <c r="C20" s="20">
        <v>19600</v>
      </c>
      <c r="D20" s="20">
        <v>21000</v>
      </c>
      <c r="E20" s="20">
        <v>20300</v>
      </c>
      <c r="F20" s="20">
        <v>21400</v>
      </c>
      <c r="G20" s="20">
        <v>21700</v>
      </c>
      <c r="H20" s="20">
        <v>20300</v>
      </c>
      <c r="I20" s="20">
        <v>14700</v>
      </c>
      <c r="J20" s="20">
        <v>12600</v>
      </c>
      <c r="K20" s="20">
        <v>21000</v>
      </c>
      <c r="L20" s="20">
        <v>22400</v>
      </c>
      <c r="M20" s="20">
        <v>21700</v>
      </c>
      <c r="N20" s="20">
        <v>23100</v>
      </c>
      <c r="O20" s="16">
        <f>SUM(C20:N20)</f>
        <v>239800</v>
      </c>
    </row>
    <row r="21" spans="2:15" x14ac:dyDescent="0.25">
      <c r="B21" s="19" t="s">
        <v>39</v>
      </c>
      <c r="C21" s="20">
        <v>14000</v>
      </c>
      <c r="D21" s="20">
        <v>14000</v>
      </c>
      <c r="E21" s="20">
        <v>14000</v>
      </c>
      <c r="F21" s="20">
        <v>14000</v>
      </c>
      <c r="G21" s="20">
        <v>14000</v>
      </c>
      <c r="H21" s="20">
        <v>14000</v>
      </c>
      <c r="I21" s="20">
        <v>14000</v>
      </c>
      <c r="J21" s="20">
        <v>14000</v>
      </c>
      <c r="K21" s="20">
        <v>14000</v>
      </c>
      <c r="L21" s="20">
        <v>14000</v>
      </c>
      <c r="M21" s="20">
        <v>14000</v>
      </c>
      <c r="N21" s="20">
        <v>14000</v>
      </c>
      <c r="O21" s="16">
        <f>SUM(C21:N21)</f>
        <v>168000</v>
      </c>
    </row>
    <row r="22" spans="2:15" x14ac:dyDescent="0.25">
      <c r="B22" s="19" t="s">
        <v>40</v>
      </c>
      <c r="C22" s="20">
        <v>6200</v>
      </c>
      <c r="D22" s="20">
        <v>6200</v>
      </c>
      <c r="E22" s="20">
        <v>6200</v>
      </c>
      <c r="F22" s="20">
        <v>6200</v>
      </c>
      <c r="G22" s="20">
        <v>6200</v>
      </c>
      <c r="H22" s="20">
        <v>6200</v>
      </c>
      <c r="I22" s="20">
        <v>6200</v>
      </c>
      <c r="J22" s="20">
        <v>6200</v>
      </c>
      <c r="K22" s="20">
        <v>6200</v>
      </c>
      <c r="L22" s="20">
        <v>6200</v>
      </c>
      <c r="M22" s="20">
        <v>6200</v>
      </c>
      <c r="N22" s="20">
        <v>6200</v>
      </c>
      <c r="O22" s="16">
        <f>SUM(C22:N22)</f>
        <v>74400</v>
      </c>
    </row>
    <row r="23" spans="2:15" x14ac:dyDescent="0.25">
      <c r="B23" s="19" t="s">
        <v>41</v>
      </c>
      <c r="C23" s="20">
        <v>3200</v>
      </c>
      <c r="D23" s="20">
        <v>3200</v>
      </c>
      <c r="E23" s="20">
        <v>3200</v>
      </c>
      <c r="F23" s="20">
        <v>3200</v>
      </c>
      <c r="G23" s="20">
        <v>3200</v>
      </c>
      <c r="H23" s="20">
        <v>3200</v>
      </c>
      <c r="I23" s="20">
        <v>3200</v>
      </c>
      <c r="J23" s="20">
        <v>3200</v>
      </c>
      <c r="K23" s="20">
        <v>3200</v>
      </c>
      <c r="L23" s="20">
        <v>3200</v>
      </c>
      <c r="M23" s="20">
        <v>3200</v>
      </c>
      <c r="N23" s="20">
        <v>3200</v>
      </c>
      <c r="O23" s="16">
        <f>SUM(C23:N23)</f>
        <v>38400</v>
      </c>
    </row>
    <row r="24" spans="2:15" x14ac:dyDescent="0.25">
      <c r="B24" s="19" t="s">
        <v>42</v>
      </c>
      <c r="C24" s="20">
        <v>2400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6">
        <f>SUM(C24:N24)</f>
        <v>2400</v>
      </c>
    </row>
    <row r="25" spans="2:15" x14ac:dyDescent="0.25">
      <c r="B25" s="19" t="s">
        <v>43</v>
      </c>
      <c r="C25" s="20">
        <v>450</v>
      </c>
      <c r="D25" s="20">
        <v>450</v>
      </c>
      <c r="E25" s="20">
        <v>450</v>
      </c>
      <c r="F25" s="20">
        <v>450</v>
      </c>
      <c r="G25" s="20">
        <v>450</v>
      </c>
      <c r="H25" s="20">
        <v>450</v>
      </c>
      <c r="I25" s="20">
        <v>450</v>
      </c>
      <c r="J25" s="20">
        <v>450</v>
      </c>
      <c r="K25" s="20">
        <v>450</v>
      </c>
      <c r="L25" s="20">
        <v>450</v>
      </c>
      <c r="M25" s="20">
        <v>450</v>
      </c>
      <c r="N25" s="20">
        <v>450</v>
      </c>
      <c r="O25" s="16">
        <f>SUM(C25:N25)</f>
        <v>5400</v>
      </c>
    </row>
    <row r="26" spans="2:15" x14ac:dyDescent="0.25">
      <c r="B26" s="19" t="s">
        <v>44</v>
      </c>
      <c r="C26" s="20"/>
      <c r="D26" s="20"/>
      <c r="E26" s="20">
        <v>1800</v>
      </c>
      <c r="F26" s="20"/>
      <c r="G26" s="20"/>
      <c r="H26" s="20">
        <v>1800</v>
      </c>
      <c r="I26" s="20"/>
      <c r="J26" s="20"/>
      <c r="K26" s="20">
        <v>1800</v>
      </c>
      <c r="L26" s="20"/>
      <c r="M26" s="20"/>
      <c r="N26" s="20">
        <v>1800</v>
      </c>
      <c r="O26" s="16">
        <f>SUM(C26:N26)</f>
        <v>7200</v>
      </c>
    </row>
    <row r="27" spans="2:15" x14ac:dyDescent="0.25">
      <c r="B27" s="19" t="s">
        <v>45</v>
      </c>
      <c r="C27" s="20"/>
      <c r="D27" s="20"/>
      <c r="E27" s="20">
        <v>3000</v>
      </c>
      <c r="F27" s="20"/>
      <c r="G27" s="20"/>
      <c r="H27" s="20">
        <v>3000</v>
      </c>
      <c r="I27" s="20"/>
      <c r="J27" s="20"/>
      <c r="K27" s="20">
        <v>3000</v>
      </c>
      <c r="L27" s="20"/>
      <c r="M27" s="20">
        <v>1400</v>
      </c>
      <c r="N27" s="20">
        <v>3000</v>
      </c>
      <c r="O27" s="16">
        <f>SUM(C27:N27)</f>
        <v>13400</v>
      </c>
    </row>
    <row r="28" spans="2:15" x14ac:dyDescent="0.25">
      <c r="B28" s="19" t="s">
        <v>46</v>
      </c>
      <c r="C28" s="20">
        <v>17000</v>
      </c>
      <c r="D28" s="20"/>
      <c r="E28" s="20"/>
      <c r="F28" s="20">
        <v>18850</v>
      </c>
      <c r="G28" s="20"/>
      <c r="H28" s="20"/>
      <c r="I28" s="20">
        <v>19600</v>
      </c>
      <c r="J28" s="20"/>
      <c r="K28" s="20"/>
      <c r="L28" s="20">
        <v>14950</v>
      </c>
      <c r="M28" s="20"/>
      <c r="N28" s="20"/>
      <c r="O28" s="16">
        <f>SUM(C28:N28)</f>
        <v>70400</v>
      </c>
    </row>
    <row r="29" spans="2:15" x14ac:dyDescent="0.25">
      <c r="B29" s="19" t="s">
        <v>47</v>
      </c>
      <c r="C29" s="20">
        <v>2000</v>
      </c>
      <c r="D29" s="20">
        <v>2000</v>
      </c>
      <c r="E29" s="20">
        <v>2000</v>
      </c>
      <c r="F29" s="20">
        <v>2000</v>
      </c>
      <c r="G29" s="20">
        <v>2000</v>
      </c>
      <c r="H29" s="20">
        <v>2000</v>
      </c>
      <c r="I29" s="20">
        <v>2000</v>
      </c>
      <c r="J29" s="20">
        <v>2000</v>
      </c>
      <c r="K29" s="20">
        <v>2000</v>
      </c>
      <c r="L29" s="20">
        <v>2000</v>
      </c>
      <c r="M29" s="20">
        <v>2000</v>
      </c>
      <c r="N29" s="20">
        <v>2000</v>
      </c>
      <c r="O29" s="16">
        <f>SUM(C29:N29)</f>
        <v>24000</v>
      </c>
    </row>
    <row r="30" spans="2:15" x14ac:dyDescent="0.25">
      <c r="B30" s="19" t="s">
        <v>48</v>
      </c>
      <c r="C30" s="20"/>
      <c r="D30" s="20"/>
      <c r="E30" s="20"/>
      <c r="F30" s="20"/>
      <c r="G30" s="20"/>
      <c r="H30" s="20">
        <v>32000</v>
      </c>
      <c r="I30" s="20"/>
      <c r="J30" s="20"/>
      <c r="K30" s="20"/>
      <c r="L30" s="20"/>
      <c r="M30" s="20"/>
      <c r="N30" s="20"/>
      <c r="O30" s="16">
        <f>SUM(C30:N30)</f>
        <v>32000</v>
      </c>
    </row>
    <row r="31" spans="2:15" x14ac:dyDescent="0.25">
      <c r="B31" s="19" t="s">
        <v>49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6">
        <f>SUM(C31:N31)</f>
        <v>0</v>
      </c>
    </row>
    <row r="32" spans="2:15" x14ac:dyDescent="0.25">
      <c r="B32" s="21" t="s">
        <v>50</v>
      </c>
      <c r="C32" s="22">
        <f>SUM(C20:C31)</f>
        <v>64850</v>
      </c>
      <c r="D32" s="22">
        <f>SUM(D20:D31)</f>
        <v>46850</v>
      </c>
      <c r="E32" s="22">
        <f>SUM(E20:E31)</f>
        <v>50950</v>
      </c>
      <c r="F32" s="22">
        <f>SUM(F20:F31)</f>
        <v>66100</v>
      </c>
      <c r="G32" s="22">
        <f>SUM(G20:G31)</f>
        <v>47550</v>
      </c>
      <c r="H32" s="22">
        <f>SUM(H20:H31)</f>
        <v>82950</v>
      </c>
      <c r="I32" s="22">
        <f>SUM(I20:I31)</f>
        <v>60150</v>
      </c>
      <c r="J32" s="22">
        <f>SUM(J20:J31)</f>
        <v>38450</v>
      </c>
      <c r="K32" s="22">
        <f>SUM(K20:K31)</f>
        <v>51650</v>
      </c>
      <c r="L32" s="22">
        <f>SUM(L20:L31)</f>
        <v>63200</v>
      </c>
      <c r="M32" s="22">
        <f>SUM(M20:M31)</f>
        <v>48950</v>
      </c>
      <c r="N32" s="22">
        <f>SUM(N20:N31)</f>
        <v>53750</v>
      </c>
      <c r="O32" s="22">
        <f>SUM(C32:N32)</f>
        <v>675400</v>
      </c>
    </row>
    <row r="33" spans="2:15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2:15" x14ac:dyDescent="0.25">
      <c r="B34" s="21" t="s">
        <v>51</v>
      </c>
      <c r="C34" s="22">
        <f>C17-C32</f>
        <v>-8850</v>
      </c>
      <c r="D34" s="22">
        <f>D17-D32</f>
        <v>13150</v>
      </c>
      <c r="E34" s="22">
        <f>E17-E32</f>
        <v>7050</v>
      </c>
      <c r="F34" s="22">
        <f>F17-F32</f>
        <v>-5100</v>
      </c>
      <c r="G34" s="22">
        <f>G17-G32</f>
        <v>14450</v>
      </c>
      <c r="H34" s="22">
        <f>H17-H32</f>
        <v>-14950</v>
      </c>
      <c r="I34" s="22">
        <f>I17-I32</f>
        <v>-18150</v>
      </c>
      <c r="J34" s="22">
        <f>J17-J32</f>
        <v>-2450</v>
      </c>
      <c r="K34" s="22">
        <f>K17-K32</f>
        <v>8350</v>
      </c>
      <c r="L34" s="22">
        <f>L17-L32</f>
        <v>800</v>
      </c>
      <c r="M34" s="22">
        <f>M17-M32</f>
        <v>13050</v>
      </c>
      <c r="N34" s="22">
        <f>N17-N32</f>
        <v>12250</v>
      </c>
      <c r="O34" s="22">
        <f>SUM(C34:N34)</f>
        <v>19600</v>
      </c>
    </row>
    <row r="35" spans="2:15" x14ac:dyDescent="0.25">
      <c r="B35" s="23" t="s">
        <v>52</v>
      </c>
      <c r="C35" s="24">
        <f>C8+C34</f>
        <v>11150</v>
      </c>
      <c r="D35" s="24">
        <f>D8+D34</f>
        <v>24300</v>
      </c>
      <c r="E35" s="24">
        <f>E8+E34</f>
        <v>31350</v>
      </c>
      <c r="F35" s="24">
        <f>F8+F34</f>
        <v>26250</v>
      </c>
      <c r="G35" s="24">
        <f>G8+G34</f>
        <v>40700</v>
      </c>
      <c r="H35" s="24">
        <f>H8+H34</f>
        <v>25750</v>
      </c>
      <c r="I35" s="24">
        <f>I8+I34</f>
        <v>7600</v>
      </c>
      <c r="J35" s="24">
        <f>J8+J34</f>
        <v>5150</v>
      </c>
      <c r="K35" s="24">
        <f>K8+K34</f>
        <v>13500</v>
      </c>
      <c r="L35" s="24">
        <f>L8+L34</f>
        <v>14300</v>
      </c>
      <c r="M35" s="24">
        <f>M8+M34</f>
        <v>27350</v>
      </c>
      <c r="N35" s="24">
        <f>N8+N34</f>
        <v>39600</v>
      </c>
      <c r="O35" s="23"/>
    </row>
    <row r="36" spans="2:15" x14ac:dyDescent="0.25">
      <c r="B36" s="25" t="s">
        <v>53</v>
      </c>
      <c r="C36" s="26" t="str">
        <f>IF(C35&lt;$C$5,"Sous le seuil","OK")</f>
        <v>OK</v>
      </c>
      <c r="D36" s="26" t="str">
        <f>IF(D35&lt;$C$5,"Sous le seuil","OK")</f>
        <v>OK</v>
      </c>
      <c r="E36" s="26" t="str">
        <f>IF(E35&lt;$C$5,"Sous le seuil","OK")</f>
        <v>OK</v>
      </c>
      <c r="F36" s="26" t="str">
        <f>IF(F35&lt;$C$5,"Sous le seuil","OK")</f>
        <v>OK</v>
      </c>
      <c r="G36" s="26" t="str">
        <f>IF(G35&lt;$C$5,"Sous le seuil","OK")</f>
        <v>OK</v>
      </c>
      <c r="H36" s="26" t="str">
        <f>IF(H35&lt;$C$5,"Sous le seuil","OK")</f>
        <v>OK</v>
      </c>
      <c r="I36" s="26" t="str">
        <f>IF(I35&lt;$C$5,"Sous le seuil","OK")</f>
        <v>Sous le seuil</v>
      </c>
      <c r="J36" s="26" t="str">
        <f>IF(J35&lt;$C$5,"Sous le seuil","OK")</f>
        <v>Sous le seuil</v>
      </c>
      <c r="K36" s="26" t="str">
        <f>IF(K35&lt;$C$5,"Sous le seuil","OK")</f>
        <v>OK</v>
      </c>
      <c r="L36" s="26" t="str">
        <f>IF(L35&lt;$C$5,"Sous le seuil","OK")</f>
        <v>OK</v>
      </c>
      <c r="M36" s="26" t="str">
        <f>IF(M35&lt;$C$5,"Sous le seuil","OK")</f>
        <v>OK</v>
      </c>
      <c r="N36" s="26" t="str">
        <f>IF(N35&lt;$C$5,"Sous le seuil","OK")</f>
        <v>OK</v>
      </c>
      <c r="O36" s="17"/>
    </row>
    <row r="38" ht="42" customHeight="1" spans="2:15" x14ac:dyDescent="0.25">
      <c r="B38" s="5" t="s">
        <v>57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</sheetData>
  <mergeCells count="6">
    <mergeCell ref="B1:O1"/>
    <mergeCell ref="C2:E2"/>
    <mergeCell ref="C3:E3"/>
    <mergeCell ref="C4:E4"/>
    <mergeCell ref="C5:E5"/>
    <mergeCell ref="B38:O38"/>
  </mergeCells>
  <conditionalFormatting sqref="C35:N35">
    <cfRule type="expression" dxfId="2" priority="1">
      <formula>C35&lt;$C$5</formula>
    </cfRule>
  </conditionalFormatting>
  <conditionalFormatting sqref="C36:N36">
    <cfRule type="expression" dxfId="3" priority="2">
      <formula>C35&lt;$C$5</formula>
    </cfRule>
  </conditionalFormatting>
  <pageMargins left="0.4" right="0.4" top="0.5" bottom="0.5" header="0.2" footer="0.2"/>
  <pageSetup paperSize="9" orientation="landscape" fitToWidth="1" fitToHeight="0"/>
  <headerFooter>
    <oddFooter>&amp;L&amp;8Modèle gratuit Vigie · vigie-treso.com&amp;R&amp;8Page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d'emploi</vt:lpstr>
      <vt:lpstr>Plan de trésorerie</vt:lpstr>
      <vt:lpstr>Exemple</vt:lpstr>
    </vt:vector>
  </TitlesOfParts>
  <Company>VIGIE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Vigie</dc:creator>
  <dc:title>Plan de trésorerie sur 12 mois</dc:title>
  <dc:subject/>
  <dc:description/>
  <cp:keywords/>
  <cp:category/>
  <cp:lastModifiedBy>Vigie</cp:lastModifiedBy>
  <dcterms:created xsi:type="dcterms:W3CDTF">2026-09-19T00:00:00Z</dcterms:created>
  <dcterms:modified xsi:type="dcterms:W3CDTF">2026-09-19T00:00:00Z</dcterms:modified>
</cp:coreProperties>
</file>